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Docs\Ben\Works\Elvine Bonsu\"/>
    </mc:Choice>
  </mc:AlternateContent>
  <bookViews>
    <workbookView xWindow="0" yWindow="0" windowWidth="28800" windowHeight="12030"/>
  </bookViews>
  <sheets>
    <sheet name="Table" sheetId="1" r:id="rId1"/>
    <sheet name="Param" sheetId="2" r:id="rId2"/>
  </sheets>
  <definedNames>
    <definedName name="Marketadj">Param!$B$6</definedName>
    <definedName name="ProfitAbid">Param!$B$4</definedName>
    <definedName name="ProfitCana">Param!$B$5</definedName>
    <definedName name="Prvchang">Param!$B$3</definedName>
    <definedName name="Taxes">Param!$B$1</definedName>
    <definedName name="Txchang">Param!$B$2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 s="1"/>
  <c r="O8" i="1"/>
  <c r="R8" i="1"/>
  <c r="F7" i="1"/>
  <c r="G7" i="1"/>
  <c r="H7" i="1" s="1"/>
  <c r="R7" i="1"/>
  <c r="F6" i="1"/>
  <c r="G6" i="1"/>
  <c r="H6" i="1" s="1"/>
  <c r="R6" i="1"/>
  <c r="F5" i="1"/>
  <c r="G5" i="1" s="1"/>
  <c r="F3" i="1"/>
  <c r="G3" i="1" s="1"/>
  <c r="O3" i="1" s="1"/>
  <c r="F4" i="1"/>
  <c r="G4" i="1" s="1"/>
  <c r="J4" i="1" s="1"/>
  <c r="I8" i="1" l="1"/>
  <c r="P8" i="1" s="1"/>
  <c r="S8" i="1" s="1"/>
  <c r="R5" i="1"/>
  <c r="O7" i="1"/>
  <c r="J8" i="1"/>
  <c r="K8" i="1" s="1"/>
  <c r="I7" i="1"/>
  <c r="P7" i="1" s="1"/>
  <c r="S7" i="1"/>
  <c r="O6" i="1"/>
  <c r="J7" i="1"/>
  <c r="K7" i="1" s="1"/>
  <c r="I6" i="1"/>
  <c r="P6" i="1" s="1"/>
  <c r="S6" i="1" s="1"/>
  <c r="J6" i="1"/>
  <c r="K6" i="1" s="1"/>
  <c r="H5" i="1"/>
  <c r="J5" i="1"/>
  <c r="I5" i="1"/>
  <c r="P5" i="1" s="1"/>
  <c r="K5" i="1"/>
  <c r="O5" i="1"/>
  <c r="R4" i="1"/>
  <c r="R3" i="1"/>
  <c r="O4" i="1"/>
  <c r="J3" i="1"/>
  <c r="I4" i="1"/>
  <c r="P4" i="1" s="1"/>
  <c r="H4" i="1"/>
  <c r="I3" i="1"/>
  <c r="P3" i="1" s="1"/>
  <c r="H3" i="1"/>
  <c r="L8" i="1" l="1"/>
  <c r="M8" i="1" s="1"/>
  <c r="L7" i="1"/>
  <c r="M7" i="1" s="1"/>
  <c r="L6" i="1"/>
  <c r="M6" i="1" s="1"/>
  <c r="L5" i="1"/>
  <c r="M5" i="1" s="1"/>
  <c r="V5" i="1" s="1"/>
  <c r="S5" i="1"/>
  <c r="S3" i="1"/>
  <c r="S4" i="1"/>
  <c r="K3" i="1"/>
  <c r="L3" i="1" s="1"/>
  <c r="K4" i="1"/>
  <c r="N8" i="1" l="1"/>
  <c r="T8" i="1" s="1"/>
  <c r="Q8" i="1"/>
  <c r="W8" i="1" s="1"/>
  <c r="U8" i="1"/>
  <c r="V8" i="1"/>
  <c r="N7" i="1"/>
  <c r="T7" i="1" s="1"/>
  <c r="Q7" i="1"/>
  <c r="W7" i="1" s="1"/>
  <c r="U7" i="1"/>
  <c r="V7" i="1"/>
  <c r="N6" i="1"/>
  <c r="T6" i="1" s="1"/>
  <c r="Q6" i="1"/>
  <c r="W6" i="1" s="1"/>
  <c r="U6" i="1"/>
  <c r="V6" i="1"/>
  <c r="N5" i="1"/>
  <c r="T5" i="1" s="1"/>
  <c r="Q5" i="1"/>
  <c r="W5" i="1" s="1"/>
  <c r="U5" i="1"/>
  <c r="L4" i="1"/>
  <c r="M4" i="1" s="1"/>
  <c r="M3" i="1"/>
  <c r="Q3" i="1" l="1"/>
  <c r="W3" i="1" s="1"/>
  <c r="U3" i="1"/>
  <c r="V3" i="1"/>
  <c r="V4" i="1"/>
  <c r="U4" i="1"/>
  <c r="N4" i="1"/>
  <c r="T4" i="1" s="1"/>
  <c r="Q4" i="1"/>
  <c r="W4" i="1" s="1"/>
  <c r="N3" i="1"/>
  <c r="T3" i="1" s="1"/>
</calcChain>
</file>

<file path=xl/sharedStrings.xml><?xml version="1.0" encoding="utf-8"?>
<sst xmlns="http://schemas.openxmlformats.org/spreadsheetml/2006/main" count="69" uniqueCount="61">
  <si>
    <t>Taux de change</t>
  </si>
  <si>
    <t>Provision taux de change</t>
  </si>
  <si>
    <t>Taxes CAD</t>
  </si>
  <si>
    <t>Marketing ajustement</t>
  </si>
  <si>
    <t>Chemise carreau</t>
  </si>
  <si>
    <t>Prix REG ($CAD)</t>
  </si>
  <si>
    <t>Description</t>
  </si>
  <si>
    <t>Catégorie</t>
  </si>
  <si>
    <t>Petit haut jeans</t>
  </si>
  <si>
    <t>Prix achat ($CAD)</t>
  </si>
  <si>
    <t>Prix achat TTC ($CAD)</t>
  </si>
  <si>
    <t>ACHAT</t>
  </si>
  <si>
    <t>Prix achat (XOF)</t>
  </si>
  <si>
    <t>Prov. Echng (XOF)</t>
  </si>
  <si>
    <t>Profit acheteur (XOF)</t>
  </si>
  <si>
    <t>FRAIS EXPLOITATION</t>
  </si>
  <si>
    <t>AJUSTEMENTS</t>
  </si>
  <si>
    <t>Sous-total (XOF)</t>
  </si>
  <si>
    <t>Ajust marketing (XOF)</t>
  </si>
  <si>
    <t>Prix de vente final (XOF)</t>
  </si>
  <si>
    <t>PRIX DE VENTE</t>
  </si>
  <si>
    <t>ITEMS</t>
  </si>
  <si>
    <t>Prix de vente final ($CAD)</t>
  </si>
  <si>
    <t>Catégories</t>
  </si>
  <si>
    <t>Bébé fille (0-2 ans)</t>
  </si>
  <si>
    <t>Petite fille (2-5 ans)</t>
  </si>
  <si>
    <t>Fille (6-12 ans)</t>
  </si>
  <si>
    <t>Bébé garçon (0-2 ans)</t>
  </si>
  <si>
    <t>Petit garçon (2-5 ans)</t>
  </si>
  <si>
    <t>Garçon (6-12 ans)</t>
  </si>
  <si>
    <t>CPV ($CAD)</t>
  </si>
  <si>
    <t>CPV (XOF)</t>
  </si>
  <si>
    <t>Profit (XOF)</t>
  </si>
  <si>
    <t>CDV (XOF)</t>
  </si>
  <si>
    <t>CDV ($CAD)</t>
  </si>
  <si>
    <t>Profit ($CAD)</t>
  </si>
  <si>
    <t>CPV (%)</t>
  </si>
  <si>
    <t>CDV (%)</t>
  </si>
  <si>
    <t>Profit (%)</t>
  </si>
  <si>
    <t>ANALYSE FINANCIÈRE</t>
  </si>
  <si>
    <t>ITEM</t>
  </si>
  <si>
    <t>Profit Mélaine (XOF)</t>
  </si>
  <si>
    <t>Profit Mélaine</t>
  </si>
  <si>
    <t>Profit Acheteur %CPV</t>
  </si>
  <si>
    <t>Profit Mélaine %CPV</t>
  </si>
  <si>
    <t>CPV</t>
  </si>
  <si>
    <t>Coût des produits vendus</t>
  </si>
  <si>
    <t>Prix achat + Taxes</t>
  </si>
  <si>
    <t>CDV</t>
  </si>
  <si>
    <t>Coût des ventes</t>
  </si>
  <si>
    <t>Profit</t>
  </si>
  <si>
    <t>Profit avant impôts et intérêts</t>
  </si>
  <si>
    <t>Prix de vente -  CPV - CDV</t>
  </si>
  <si>
    <t>Short jaune</t>
  </si>
  <si>
    <t>18-24 mois</t>
  </si>
  <si>
    <t>12-18 mois</t>
  </si>
  <si>
    <t>6-12 mois</t>
  </si>
  <si>
    <t>Short blanc</t>
  </si>
  <si>
    <t>5 ans</t>
  </si>
  <si>
    <t>Soulier brun</t>
  </si>
  <si>
    <t>Grandeur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</si>
</sst>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tted">
        <color auto="1"/>
      </left>
      <right/>
      <top/>
      <bottom style="thick">
        <color auto="1"/>
      </bottom>
      <diagonal/>
    </border>
    <border>
      <left/>
      <right style="dotted">
        <color auto="1"/>
      </right>
      <top/>
      <bottom style="thick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2" applyFont="1"/>
    <xf numFmtId="1" fontId="0" fillId="0" borderId="0" xfId="2" applyNumberFormat="1" applyFont="1"/>
    <xf numFmtId="0" fontId="2" fillId="0" borderId="0" xfId="0" applyFont="1"/>
    <xf numFmtId="0" fontId="0" fillId="0" borderId="4" xfId="0" applyBorder="1"/>
    <xf numFmtId="0" fontId="0" fillId="0" borderId="0" xfId="0" applyFont="1" applyBorder="1"/>
    <xf numFmtId="0" fontId="0" fillId="0" borderId="0" xfId="0" applyBorder="1"/>
    <xf numFmtId="0" fontId="0" fillId="0" borderId="5" xfId="0" applyBorder="1"/>
    <xf numFmtId="164" fontId="0" fillId="0" borderId="0" xfId="1" applyFont="1" applyBorder="1"/>
    <xf numFmtId="164" fontId="3" fillId="0" borderId="0" xfId="1" applyFont="1" applyBorder="1"/>
    <xf numFmtId="0" fontId="0" fillId="0" borderId="4" xfId="0" applyNumberFormat="1" applyBorder="1"/>
    <xf numFmtId="0" fontId="0" fillId="0" borderId="0" xfId="0" applyNumberFormat="1" applyBorder="1"/>
    <xf numFmtId="1" fontId="0" fillId="0" borderId="5" xfId="0" applyNumberFormat="1" applyBorder="1"/>
    <xf numFmtId="0" fontId="2" fillId="0" borderId="4" xfId="0" applyFont="1" applyBorder="1"/>
    <xf numFmtId="164" fontId="0" fillId="0" borderId="5" xfId="1" applyFont="1" applyBorder="1"/>
    <xf numFmtId="1" fontId="0" fillId="0" borderId="4" xfId="1" applyNumberFormat="1" applyFont="1" applyBorder="1"/>
    <xf numFmtId="1" fontId="0" fillId="0" borderId="0" xfId="0" applyNumberFormat="1" applyBorder="1"/>
    <xf numFmtId="9" fontId="0" fillId="0" borderId="0" xfId="2" applyFont="1" applyBorder="1"/>
    <xf numFmtId="9" fontId="0" fillId="0" borderId="5" xfId="2" applyFont="1" applyBorder="1"/>
    <xf numFmtId="1" fontId="3" fillId="0" borderId="4" xfId="1" applyNumberFormat="1" applyFont="1" applyBorder="1"/>
    <xf numFmtId="0" fontId="0" fillId="0" borderId="6" xfId="0" applyBorder="1"/>
    <xf numFmtId="0" fontId="0" fillId="0" borderId="7" xfId="0" applyBorder="1"/>
    <xf numFmtId="164" fontId="0" fillId="0" borderId="6" xfId="1" applyFont="1" applyBorder="1"/>
    <xf numFmtId="164" fontId="0" fillId="0" borderId="7" xfId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Font="1" applyBorder="1"/>
    <xf numFmtId="0" fontId="2" fillId="0" borderId="8" xfId="0" applyFont="1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 applyBorder="1"/>
    <xf numFmtId="0" fontId="0" fillId="0" borderId="5" xfId="0" applyNumberForma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9" fontId="0" fillId="0" borderId="0" xfId="2" applyNumberFormat="1" applyFont="1" applyBorder="1"/>
    <xf numFmtId="9" fontId="0" fillId="0" borderId="5" xfId="2" applyNumberFormat="1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5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22">
    <dxf>
      <font>
        <b/>
      </font>
      <border diagonalUp="0" diagonalDown="0" outline="0">
        <left style="thick">
          <color auto="1"/>
        </left>
        <right/>
        <top/>
        <bottom/>
      </border>
    </dxf>
    <dxf>
      <numFmt numFmtId="1" formatCode="0"/>
    </dxf>
    <dxf>
      <font>
        <b/>
      </font>
      <numFmt numFmtId="0" formatCode="General"/>
      <border diagonalUp="0" diagonalDown="0" outline="0">
        <left/>
        <right style="thick">
          <color auto="1"/>
        </right>
        <top/>
        <bottom/>
      </border>
    </dxf>
    <dxf>
      <numFmt numFmtId="0" formatCode="General"/>
    </dxf>
    <dxf>
      <numFmt numFmtId="164" formatCode="_-&quot;$&quot;* #,##0.00_-;\-&quot;$&quot;* #,##0.00_-;_-&quot;$&quot;* &quot;-&quot;??_-;_-@_-"/>
    </dxf>
    <dxf>
      <border diagonalUp="0" diagonalDown="0">
        <left/>
        <right/>
        <top/>
        <bottom/>
        <vertical/>
        <horizontal/>
      </border>
    </dxf>
    <dxf>
      <border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-&quot;$&quot;* #,##0.00_-;\-&quot;$&quot;* #,##0.00_-;_-&quot;$&quot;* &quot;-&quot;??_-;_-@_-"/>
      <border diagonalUp="0" diagonalDown="0">
        <left/>
        <right style="dotted">
          <color auto="1"/>
        </right>
        <top/>
        <bottom/>
        <vertical/>
        <horizontal/>
      </border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  <border diagonalUp="0" diagonalDown="0">
        <left style="dotted">
          <color auto="1"/>
        </left>
        <right/>
        <top/>
        <bottom/>
        <vertical/>
        <horizontal/>
      </border>
    </dxf>
    <dxf>
      <numFmt numFmtId="13" formatCode="0%"/>
      <border diagonalUp="0" diagonalDown="0">
        <left/>
        <right style="thick">
          <color auto="1"/>
        </right>
        <top/>
        <bottom/>
        <vertical/>
        <horizontal/>
      </border>
    </dxf>
    <dxf>
      <numFmt numFmtId="13" formatCode="0%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thick">
          <color auto="1"/>
        </left>
        <right/>
        <top/>
        <bottom/>
        <vertical/>
        <horizontal/>
      </border>
    </dxf>
    <dxf>
      <border diagonalUp="0" diagonalDown="0">
        <left/>
        <right style="thick">
          <color auto="1"/>
        </right>
        <top/>
        <bottom/>
        <vertical/>
        <horizontal/>
      </border>
    </dxf>
    <dxf>
      <border diagonalUp="0" diagonalDown="0">
        <left style="thick">
          <color auto="1"/>
        </left>
        <right/>
        <top/>
        <bottom/>
        <vertical/>
        <horizontal/>
      </border>
    </dxf>
    <dxf>
      <border diagonalUp="0" diagonalDown="0">
        <left style="thick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ck">
          <color auto="1"/>
        </right>
        <top/>
        <bottom/>
        <vertical/>
        <horizontal/>
      </border>
    </dxf>
    <dxf>
      <numFmt numFmtId="0" formatCode="General"/>
    </dxf>
    <dxf>
      <border diagonalUp="0" diagonalDown="0">
        <left style="thick">
          <color auto="1"/>
        </left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2:W8" totalsRowShown="0" headerRowDxfId="5" headerRowBorderDxfId="6">
  <autoFilter ref="A2:W8"/>
  <tableColumns count="23">
    <tableColumn id="1" name="ITEM" dataDxfId="17"/>
    <tableColumn id="24" name="Description"/>
    <tableColumn id="11" name="Catégorie" dataDxfId="16"/>
    <tableColumn id="8" name="Prix REG ($CAD)" dataDxfId="21"/>
    <tableColumn id="2" name="Prix achat ($CAD)" dataDxfId="7" dataCellStyle="Currency"/>
    <tableColumn id="17" name="Prix achat TTC ($CAD)" dataDxfId="4" dataCellStyle="Currency">
      <calculatedColumnFormula>ROUND(Table1[Prix achat ($CAD)]*(1+Taxes),2)</calculatedColumnFormula>
    </tableColumn>
    <tableColumn id="3" name="Prix achat (XOF)" dataDxfId="2">
      <calculatedColumnFormula>ROUNDUP((Table1[Prix achat TTC ($CAD)])*Txchang,-1)</calculatedColumnFormula>
    </tableColumn>
    <tableColumn id="4" name="Prov. Echng (XOF)" dataDxfId="3">
      <calculatedColumnFormula>ROUNDUP(Table1[Prix achat (XOF)]*Prvchang,-1)</calculatedColumnFormula>
    </tableColumn>
    <tableColumn id="5" name="Profit Mélaine (XOF)" dataDxfId="20">
      <calculatedColumnFormula>ROUNDUP(Table1[Prix achat (XOF)]*ProfitAbid,-1)</calculatedColumnFormula>
    </tableColumn>
    <tableColumn id="6" name="Profit acheteur (XOF)" dataDxfId="19">
      <calculatedColumnFormula>ROUNDUP(Table1[Prix achat (XOF)]*ProfitCana,-1)</calculatedColumnFormula>
    </tableColumn>
    <tableColumn id="19" name="Sous-total (XOF)" dataDxfId="18">
      <calculatedColumnFormula>Table1[Prix achat (XOF)]+Table1[Prov. Echng (XOF)]+Table1[Profit Mélaine (XOF)]+Table1[Profit acheteur (XOF)]</calculatedColumnFormula>
    </tableColumn>
    <tableColumn id="22" name="Ajust marketing (XOF)" dataDxfId="1">
      <calculatedColumnFormula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calculatedColumnFormula>
    </tableColumn>
    <tableColumn id="18" name="Prix de vente final (XOF)" dataDxfId="0">
      <calculatedColumnFormula>Table1[Sous-total (XOF)]+Table1[Ajust marketing (XOF)]</calculatedColumnFormula>
    </tableColumn>
    <tableColumn id="9" name="Prix de vente final ($CAD)" dataCellStyle="Currency">
      <calculatedColumnFormula>ROUNDDOWN(Table1[Prix de vente final (XOF)]/Param!$B$2,2)</calculatedColumnFormula>
    </tableColumn>
    <tableColumn id="10" name="CPV (XOF)" dataDxfId="15" dataCellStyle="Currency">
      <calculatedColumnFormula>Table1[[#This Row],[Prix achat (XOF)]]</calculatedColumnFormula>
    </tableColumn>
    <tableColumn id="12" name="CDV (XOF)" dataDxfId="14">
      <calculatedColumnFormula>Table1[[#This Row],[Profit Mélaine (XOF)]]</calculatedColumnFormula>
    </tableColumn>
    <tableColumn id="13" name="Profit (XOF)" dataDxfId="13">
      <calculatedColumnFormula>Table1[[#This Row],[Prix de vente final (XOF)]]-Table1[[#This Row],[CPV (XOF)]]-Table1[[#This Row],[CDV (XOF)]]</calculatedColumnFormula>
    </tableColumn>
    <tableColumn id="14" name="CPV ($CAD)" dataDxfId="10" dataCellStyle="Currency">
      <calculatedColumnFormula>Table1[[#This Row],[Prix achat TTC ($CAD)]]</calculatedColumnFormula>
    </tableColumn>
    <tableColumn id="15" name="CDV ($CAD)" dataDxfId="9" dataCellStyle="Currency">
      <calculatedColumnFormula>Table1[[#This Row],[CDV (XOF)]]/Txchang</calculatedColumnFormula>
    </tableColumn>
    <tableColumn id="16" name="Profit ($CAD)" dataDxfId="8" dataCellStyle="Currency">
      <calculatedColumnFormula>Table1[[#This Row],[Prix de vente final ($CAD)]]-Table1[[#This Row],[CPV ($CAD)]]-Table1[[#This Row],[CDV ($CAD)]]</calculatedColumnFormula>
    </tableColumn>
    <tableColumn id="20" name="CPV (%)" dataCellStyle="Percent">
      <calculatedColumnFormula>Table1[[#This Row],[CPV (XOF)]]/Table1[[#This Row],[Prix de vente final (XOF)]]</calculatedColumnFormula>
    </tableColumn>
    <tableColumn id="21" name="CDV (%)" dataDxfId="12" dataCellStyle="Percent">
      <calculatedColumnFormula>Table1[[#This Row],[CDV (XOF)]]/Table1[[#This Row],[Prix de vente final (XOF)]]</calculatedColumnFormula>
    </tableColumn>
    <tableColumn id="23" name="Profit (%)" dataDxfId="11" dataCellStyle="Percent">
      <calculatedColumnFormula>Table1[[#This Row],[Profit (XOF)]]/Table1[[#This Row],[Prix de vente final (XOF)]]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pane xSplit="3" ySplit="2" topLeftCell="G3" activePane="bottomRight" state="frozen"/>
      <selection pane="topRight" activeCell="C1" sqref="C1"/>
      <selection pane="bottomLeft" activeCell="A3" sqref="A3"/>
      <selection pane="bottomRight" activeCell="J6" sqref="J6"/>
    </sheetView>
  </sheetViews>
  <sheetFormatPr defaultRowHeight="15" outlineLevelCol="1" x14ac:dyDescent="0.25"/>
  <cols>
    <col min="1" max="1" width="15.85546875" style="4" bestFit="1" customWidth="1"/>
    <col min="2" max="2" width="26.7109375" style="6" customWidth="1"/>
    <col min="3" max="3" width="20.140625" style="7" bestFit="1" customWidth="1"/>
    <col min="4" max="4" width="17.42578125" style="4" bestFit="1" customWidth="1"/>
    <col min="5" max="5" width="18.5703125" style="5" bestFit="1" customWidth="1"/>
    <col min="6" max="6" width="22.28515625" style="6" bestFit="1" customWidth="1"/>
    <col min="7" max="7" width="17.42578125" style="41" bestFit="1" customWidth="1"/>
    <col min="8" max="8" width="19" style="4" customWidth="1" outlineLevel="1"/>
    <col min="9" max="9" width="21.28515625" style="6" customWidth="1" outlineLevel="1"/>
    <col min="10" max="10" width="22.28515625" style="7" customWidth="1" outlineLevel="1"/>
    <col min="11" max="11" width="20.85546875" style="4" customWidth="1" outlineLevel="1"/>
    <col min="12" max="12" width="23" style="7" customWidth="1" outlineLevel="1"/>
    <col min="13" max="13" width="25.28515625" style="13" bestFit="1" customWidth="1"/>
    <col min="14" max="14" width="26.42578125" style="7" bestFit="1" customWidth="1"/>
    <col min="15" max="15" width="12.28515625" style="4" bestFit="1" customWidth="1"/>
    <col min="16" max="16" width="12.42578125" style="6" bestFit="1" customWidth="1"/>
    <col min="17" max="17" width="13.7109375" style="6" bestFit="1" customWidth="1"/>
    <col min="18" max="18" width="13.28515625" style="20" bestFit="1" customWidth="1"/>
    <col min="19" max="19" width="13.42578125" style="6" bestFit="1" customWidth="1"/>
    <col min="20" max="20" width="14.7109375" style="21" bestFit="1" customWidth="1"/>
    <col min="21" max="21" width="10.28515625" style="6" bestFit="1" customWidth="1"/>
    <col min="22" max="22" width="10.42578125" style="6" bestFit="1" customWidth="1"/>
    <col min="23" max="23" width="11.140625" style="7" bestFit="1" customWidth="1"/>
  </cols>
  <sheetData>
    <row r="1" spans="1:23" ht="15.75" thickTop="1" x14ac:dyDescent="0.25">
      <c r="A1" s="24" t="s">
        <v>21</v>
      </c>
      <c r="B1" s="25"/>
      <c r="C1" s="26"/>
      <c r="D1" s="24" t="s">
        <v>11</v>
      </c>
      <c r="E1" s="25"/>
      <c r="F1" s="25"/>
      <c r="G1" s="26"/>
      <c r="H1" s="24" t="s">
        <v>15</v>
      </c>
      <c r="I1" s="25"/>
      <c r="J1" s="26"/>
      <c r="K1" s="24" t="s">
        <v>16</v>
      </c>
      <c r="L1" s="26"/>
      <c r="M1" s="24" t="s">
        <v>20</v>
      </c>
      <c r="N1" s="26"/>
      <c r="O1" s="24" t="s">
        <v>39</v>
      </c>
      <c r="P1" s="25"/>
      <c r="Q1" s="25"/>
      <c r="R1" s="25"/>
      <c r="S1" s="25"/>
      <c r="T1" s="25"/>
      <c r="U1" s="25"/>
      <c r="V1" s="25"/>
      <c r="W1" s="26"/>
    </row>
    <row r="2" spans="1:23" ht="15.75" thickBot="1" x14ac:dyDescent="0.3">
      <c r="A2" s="27" t="s">
        <v>40</v>
      </c>
      <c r="B2" s="28" t="s">
        <v>6</v>
      </c>
      <c r="C2" s="29" t="s">
        <v>7</v>
      </c>
      <c r="D2" s="27" t="s">
        <v>5</v>
      </c>
      <c r="E2" s="30" t="s">
        <v>9</v>
      </c>
      <c r="F2" s="28" t="s">
        <v>10</v>
      </c>
      <c r="G2" s="40" t="s">
        <v>12</v>
      </c>
      <c r="H2" s="27" t="s">
        <v>13</v>
      </c>
      <c r="I2" s="28" t="s">
        <v>41</v>
      </c>
      <c r="J2" s="29" t="s">
        <v>14</v>
      </c>
      <c r="K2" s="27" t="s">
        <v>17</v>
      </c>
      <c r="L2" s="29" t="s">
        <v>18</v>
      </c>
      <c r="M2" s="31" t="s">
        <v>19</v>
      </c>
      <c r="N2" s="29" t="s">
        <v>22</v>
      </c>
      <c r="O2" s="27" t="s">
        <v>31</v>
      </c>
      <c r="P2" s="28" t="s">
        <v>33</v>
      </c>
      <c r="Q2" s="28" t="s">
        <v>32</v>
      </c>
      <c r="R2" s="32" t="s">
        <v>30</v>
      </c>
      <c r="S2" s="28" t="s">
        <v>34</v>
      </c>
      <c r="T2" s="33" t="s">
        <v>35</v>
      </c>
      <c r="U2" s="28" t="s">
        <v>36</v>
      </c>
      <c r="V2" s="28" t="s">
        <v>37</v>
      </c>
      <c r="W2" s="29" t="s">
        <v>38</v>
      </c>
    </row>
    <row r="3" spans="1:23" ht="15.75" thickTop="1" x14ac:dyDescent="0.25">
      <c r="A3" s="4" t="s">
        <v>4</v>
      </c>
      <c r="B3" s="6" t="s">
        <v>55</v>
      </c>
      <c r="C3" s="7" t="s">
        <v>27</v>
      </c>
      <c r="D3" s="4">
        <v>5.97</v>
      </c>
      <c r="E3" s="8">
        <v>5.97</v>
      </c>
      <c r="F3" s="8">
        <f>ROUND(Table1[Prix achat ($CAD)]*(1+Taxes),2)</f>
        <v>6.87</v>
      </c>
      <c r="G3" s="41">
        <f>ROUNDUP((Table1[Prix achat TTC ($CAD)])*Txchang,-1)</f>
        <v>3100</v>
      </c>
      <c r="H3" s="4">
        <f>ROUNDUP(Table1[Prix achat (XOF)]*Prvchang,-1)</f>
        <v>160</v>
      </c>
      <c r="I3" s="6">
        <f>ROUNDUP(Table1[Prix achat (XOF)]*ProfitAbid,-1)</f>
        <v>310</v>
      </c>
      <c r="J3" s="7">
        <f>ROUNDUP(Table1[Prix achat (XOF)]*ProfitCana,-1)</f>
        <v>2170</v>
      </c>
      <c r="K3" s="4">
        <f>Table1[Prix achat (XOF)]+Table1[Prov. Echng (XOF)]+Table1[Profit Mélaine (XOF)]+Table1[Profit acheteur (XOF)]</f>
        <v>5740</v>
      </c>
      <c r="L3" s="12">
        <f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f>
        <v>-40</v>
      </c>
      <c r="M3" s="13">
        <f>Table1[Sous-total (XOF)]+Table1[Ajust marketing (XOF)]</f>
        <v>5700</v>
      </c>
      <c r="N3" s="14">
        <f>ROUNDDOWN(Table1[Prix de vente final (XOF)]/Param!$B$2,2)</f>
        <v>12.66</v>
      </c>
      <c r="O3" s="15">
        <f>Table1[[#This Row],[Prix achat (XOF)]]</f>
        <v>3100</v>
      </c>
      <c r="P3" s="16">
        <f>Table1[[#This Row],[Profit Mélaine (XOF)]]</f>
        <v>310</v>
      </c>
      <c r="Q3" s="16">
        <f>Table1[[#This Row],[Prix de vente final (XOF)]]-Table1[[#This Row],[CPV (XOF)]]-Table1[[#This Row],[CDV (XOF)]]</f>
        <v>2290</v>
      </c>
      <c r="R3" s="22">
        <f>Table1[[#This Row],[Prix achat TTC ($CAD)]]</f>
        <v>6.87</v>
      </c>
      <c r="S3" s="8">
        <f>Table1[[#This Row],[CDV (XOF)]]/Txchang</f>
        <v>0.68888888888888888</v>
      </c>
      <c r="T3" s="23">
        <f>Table1[[#This Row],[Prix de vente final ($CAD)]]-Table1[[#This Row],[CPV ($CAD)]]-Table1[[#This Row],[CDV ($CAD)]]</f>
        <v>5.1011111111111109</v>
      </c>
      <c r="U3" s="17">
        <f>Table1[[#This Row],[CPV (XOF)]]/Table1[[#This Row],[Prix de vente final (XOF)]]</f>
        <v>0.54385964912280704</v>
      </c>
      <c r="V3" s="17">
        <f>Table1[[#This Row],[CDV (XOF)]]/Table1[[#This Row],[Prix de vente final (XOF)]]</f>
        <v>5.4385964912280704E-2</v>
      </c>
      <c r="W3" s="18">
        <f>Table1[[#This Row],[Profit (XOF)]]/Table1[[#This Row],[Prix de vente final (XOF)]]</f>
        <v>0.40175438596491231</v>
      </c>
    </row>
    <row r="4" spans="1:23" x14ac:dyDescent="0.25">
      <c r="A4" s="4" t="s">
        <v>8</v>
      </c>
      <c r="B4" s="6" t="s">
        <v>56</v>
      </c>
      <c r="C4" s="7" t="s">
        <v>24</v>
      </c>
      <c r="D4" s="4">
        <v>16.940000000000001</v>
      </c>
      <c r="E4" s="9">
        <v>8.4700000000000006</v>
      </c>
      <c r="F4" s="8">
        <f>ROUND(Table1[Prix achat ($CAD)]*(1+Taxes),2)</f>
        <v>9.74</v>
      </c>
      <c r="G4" s="41">
        <f>ROUNDUP((Table1[Prix achat TTC ($CAD)])*Txchang,-1)</f>
        <v>4390</v>
      </c>
      <c r="H4" s="10">
        <f>ROUNDUP(Table1[Prix achat (XOF)]*Prvchang,-1)</f>
        <v>220</v>
      </c>
      <c r="I4" s="11">
        <f>ROUNDUP(Table1[Prix achat (XOF)]*ProfitAbid,-1)</f>
        <v>440</v>
      </c>
      <c r="J4" s="7">
        <f>ROUNDUP(Table1[Prix achat (XOF)]*ProfitCana,-1)</f>
        <v>3080</v>
      </c>
      <c r="K4" s="4">
        <f>Table1[Prix achat (XOF)]+Table1[Prov. Echng (XOF)]+Table1[Profit Mélaine (XOF)]+Table1[Profit acheteur (XOF)]</f>
        <v>8130</v>
      </c>
      <c r="L4" s="12">
        <f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f>
        <v>-30</v>
      </c>
      <c r="M4" s="13">
        <f>Table1[Sous-total (XOF)]+Table1[Ajust marketing (XOF)]</f>
        <v>8100</v>
      </c>
      <c r="N4" s="14">
        <f>ROUNDDOWN(Table1[Prix de vente final (XOF)]/Param!$B$2,2)</f>
        <v>18</v>
      </c>
      <c r="O4" s="19">
        <f>Table1[[#This Row],[Prix achat (XOF)]]</f>
        <v>4390</v>
      </c>
      <c r="P4" s="16">
        <f>Table1[[#This Row],[Profit Mélaine (XOF)]]</f>
        <v>440</v>
      </c>
      <c r="Q4" s="16">
        <f>Table1[[#This Row],[Prix de vente final (XOF)]]-Table1[[#This Row],[CPV (XOF)]]-Table1[[#This Row],[CDV (XOF)]]</f>
        <v>3270</v>
      </c>
      <c r="R4" s="22">
        <f>Table1[[#This Row],[Prix achat TTC ($CAD)]]</f>
        <v>9.74</v>
      </c>
      <c r="S4" s="8">
        <f>Table1[[#This Row],[CDV (XOF)]]/Txchang</f>
        <v>0.97777777777777775</v>
      </c>
      <c r="T4" s="23">
        <f>Table1[[#This Row],[Prix de vente final ($CAD)]]-Table1[[#This Row],[CPV ($CAD)]]-Table1[[#This Row],[CDV ($CAD)]]</f>
        <v>7.2822222222222219</v>
      </c>
      <c r="U4" s="17">
        <f>Table1[[#This Row],[CPV (XOF)]]/Table1[[#This Row],[Prix de vente final (XOF)]]</f>
        <v>0.5419753086419753</v>
      </c>
      <c r="V4" s="17">
        <f>Table1[[#This Row],[CDV (XOF)]]/Table1[[#This Row],[Prix de vente final (XOF)]]</f>
        <v>5.4320987654320987E-2</v>
      </c>
      <c r="W4" s="18">
        <f>Table1[[#This Row],[Profit (XOF)]]/Table1[[#This Row],[Prix de vente final (XOF)]]</f>
        <v>0.40370370370370373</v>
      </c>
    </row>
    <row r="5" spans="1:23" x14ac:dyDescent="0.25">
      <c r="A5" s="4" t="s">
        <v>53</v>
      </c>
      <c r="B5" s="6" t="s">
        <v>54</v>
      </c>
      <c r="C5" s="7" t="s">
        <v>24</v>
      </c>
      <c r="D5" s="4">
        <v>3.99</v>
      </c>
      <c r="E5" s="8">
        <v>3.99</v>
      </c>
      <c r="F5" s="34">
        <f>ROUND(Table1[Prix achat ($CAD)]*(1+Taxes),2)</f>
        <v>4.59</v>
      </c>
      <c r="G5" s="42">
        <f>ROUNDUP((Table1[Prix achat TTC ($CAD)])*Txchang,-1)</f>
        <v>2070</v>
      </c>
      <c r="H5" s="10">
        <f>ROUNDUP(Table1[Prix achat (XOF)]*Prvchang,-1)</f>
        <v>110</v>
      </c>
      <c r="I5" s="11">
        <f>ROUNDUP(Table1[Prix achat (XOF)]*ProfitAbid,-1)</f>
        <v>210</v>
      </c>
      <c r="J5" s="35">
        <f>ROUNDUP(Table1[Prix achat (XOF)]*ProfitCana,-1)</f>
        <v>1450</v>
      </c>
      <c r="K5" s="4">
        <f>Table1[Prix achat (XOF)]+Table1[Prov. Echng (XOF)]+Table1[Profit Mélaine (XOF)]+Table1[Profit acheteur (XOF)]</f>
        <v>3840</v>
      </c>
      <c r="L5" s="12">
        <f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f>
        <v>-40</v>
      </c>
      <c r="M5" s="13">
        <f>Table1[Sous-total (XOF)]+Table1[Ajust marketing (XOF)]</f>
        <v>3800</v>
      </c>
      <c r="N5" s="14">
        <f>ROUNDDOWN(Table1[Prix de vente final (XOF)]/Param!$B$2,2)</f>
        <v>8.44</v>
      </c>
      <c r="O5" s="15">
        <f>Table1[[#This Row],[Prix achat (XOF)]]</f>
        <v>2070</v>
      </c>
      <c r="P5" s="16">
        <f>Table1[[#This Row],[Profit Mélaine (XOF)]]</f>
        <v>210</v>
      </c>
      <c r="Q5" s="16">
        <f>Table1[[#This Row],[Prix de vente final (XOF)]]-Table1[[#This Row],[CPV (XOF)]]-Table1[[#This Row],[CDV (XOF)]]</f>
        <v>1520</v>
      </c>
      <c r="R5" s="36">
        <f>Table1[[#This Row],[Prix achat TTC ($CAD)]]</f>
        <v>4.59</v>
      </c>
      <c r="S5" s="34">
        <f>Table1[[#This Row],[CDV (XOF)]]/Txchang</f>
        <v>0.46666666666666667</v>
      </c>
      <c r="T5" s="37">
        <f>Table1[[#This Row],[Prix de vente final ($CAD)]]-Table1[[#This Row],[CPV ($CAD)]]-Table1[[#This Row],[CDV ($CAD)]]</f>
        <v>3.3833333333333329</v>
      </c>
      <c r="U5" s="17">
        <f>Table1[[#This Row],[CPV (XOF)]]/Table1[[#This Row],[Prix de vente final (XOF)]]</f>
        <v>0.54473684210526319</v>
      </c>
      <c r="V5" s="38">
        <f>Table1[[#This Row],[CDV (XOF)]]/Table1[[#This Row],[Prix de vente final (XOF)]]</f>
        <v>5.526315789473684E-2</v>
      </c>
      <c r="W5" s="39">
        <f>Table1[[#This Row],[Profit (XOF)]]/Table1[[#This Row],[Prix de vente final (XOF)]]</f>
        <v>0.4</v>
      </c>
    </row>
    <row r="6" spans="1:23" x14ac:dyDescent="0.25">
      <c r="A6" s="4" t="s">
        <v>4</v>
      </c>
      <c r="B6" s="6" t="s">
        <v>55</v>
      </c>
      <c r="C6" s="7" t="s">
        <v>27</v>
      </c>
      <c r="D6" s="4">
        <v>5.97</v>
      </c>
      <c r="E6" s="8">
        <v>5.97</v>
      </c>
      <c r="F6" s="34">
        <f>ROUND(Table1[Prix achat ($CAD)]*(1+Taxes),2)</f>
        <v>6.87</v>
      </c>
      <c r="G6" s="42">
        <f>ROUNDUP((Table1[Prix achat TTC ($CAD)])*Txchang,-1)</f>
        <v>3100</v>
      </c>
      <c r="H6" s="10">
        <f>ROUNDUP(Table1[Prix achat (XOF)]*Prvchang,-1)</f>
        <v>160</v>
      </c>
      <c r="I6" s="11">
        <f>ROUNDUP(Table1[Prix achat (XOF)]*ProfitAbid,-1)</f>
        <v>310</v>
      </c>
      <c r="J6" s="35">
        <f>ROUNDUP(Table1[Prix achat (XOF)]*ProfitCana,-1)</f>
        <v>2170</v>
      </c>
      <c r="K6" s="4">
        <f>Table1[Prix achat (XOF)]+Table1[Prov. Echng (XOF)]+Table1[Profit Mélaine (XOF)]+Table1[Profit acheteur (XOF)]</f>
        <v>5740</v>
      </c>
      <c r="L6" s="12">
        <f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f>
        <v>-40</v>
      </c>
      <c r="M6" s="13">
        <f>Table1[Sous-total (XOF)]+Table1[Ajust marketing (XOF)]</f>
        <v>5700</v>
      </c>
      <c r="N6" s="14">
        <f>ROUNDDOWN(Table1[Prix de vente final (XOF)]/Param!$B$2,2)</f>
        <v>12.66</v>
      </c>
      <c r="O6" s="15">
        <f>Table1[[#This Row],[Prix achat (XOF)]]</f>
        <v>3100</v>
      </c>
      <c r="P6" s="16">
        <f>Table1[[#This Row],[Profit Mélaine (XOF)]]</f>
        <v>310</v>
      </c>
      <c r="Q6" s="16">
        <f>Table1[[#This Row],[Prix de vente final (XOF)]]-Table1[[#This Row],[CPV (XOF)]]-Table1[[#This Row],[CDV (XOF)]]</f>
        <v>2290</v>
      </c>
      <c r="R6" s="36">
        <f>Table1[[#This Row],[Prix achat TTC ($CAD)]]</f>
        <v>6.87</v>
      </c>
      <c r="S6" s="34">
        <f>Table1[[#This Row],[CDV (XOF)]]/Txchang</f>
        <v>0.68888888888888888</v>
      </c>
      <c r="T6" s="37">
        <f>Table1[[#This Row],[Prix de vente final ($CAD)]]-Table1[[#This Row],[CPV ($CAD)]]-Table1[[#This Row],[CDV ($CAD)]]</f>
        <v>5.1011111111111109</v>
      </c>
      <c r="U6" s="17">
        <f>Table1[[#This Row],[CPV (XOF)]]/Table1[[#This Row],[Prix de vente final (XOF)]]</f>
        <v>0.54385964912280704</v>
      </c>
      <c r="V6" s="38">
        <f>Table1[[#This Row],[CDV (XOF)]]/Table1[[#This Row],[Prix de vente final (XOF)]]</f>
        <v>5.4385964912280704E-2</v>
      </c>
      <c r="W6" s="39">
        <f>Table1[[#This Row],[Profit (XOF)]]/Table1[[#This Row],[Prix de vente final (XOF)]]</f>
        <v>0.40175438596491231</v>
      </c>
    </row>
    <row r="7" spans="1:23" x14ac:dyDescent="0.25">
      <c r="A7" s="4" t="s">
        <v>57</v>
      </c>
      <c r="B7" s="6" t="s">
        <v>58</v>
      </c>
      <c r="C7" s="7" t="s">
        <v>25</v>
      </c>
      <c r="D7" s="4">
        <v>3.99</v>
      </c>
      <c r="E7" s="8">
        <v>3.99</v>
      </c>
      <c r="F7" s="34">
        <f>ROUND(Table1[Prix achat ($CAD)]*(1+Taxes),2)</f>
        <v>4.59</v>
      </c>
      <c r="G7" s="42">
        <f>ROUNDUP((Table1[Prix achat TTC ($CAD)])*Txchang,-1)</f>
        <v>2070</v>
      </c>
      <c r="H7" s="10">
        <f>ROUNDUP(Table1[Prix achat (XOF)]*Prvchang,-1)</f>
        <v>110</v>
      </c>
      <c r="I7" s="11">
        <f>ROUNDUP(Table1[Prix achat (XOF)]*ProfitAbid,-1)</f>
        <v>210</v>
      </c>
      <c r="J7" s="35">
        <f>ROUNDUP(Table1[Prix achat (XOF)]*ProfitCana,-1)</f>
        <v>1450</v>
      </c>
      <c r="K7" s="4">
        <f>Table1[Prix achat (XOF)]+Table1[Prov. Echng (XOF)]+Table1[Profit Mélaine (XOF)]+Table1[Profit acheteur (XOF)]</f>
        <v>3840</v>
      </c>
      <c r="L7" s="12">
        <f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f>
        <v>-40</v>
      </c>
      <c r="M7" s="13">
        <f>Table1[Sous-total (XOF)]+Table1[Ajust marketing (XOF)]</f>
        <v>3800</v>
      </c>
      <c r="N7" s="14">
        <f>ROUNDDOWN(Table1[Prix de vente final (XOF)]/Param!$B$2,2)</f>
        <v>8.44</v>
      </c>
      <c r="O7" s="15">
        <f>Table1[[#This Row],[Prix achat (XOF)]]</f>
        <v>2070</v>
      </c>
      <c r="P7" s="16">
        <f>Table1[[#This Row],[Profit Mélaine (XOF)]]</f>
        <v>210</v>
      </c>
      <c r="Q7" s="16">
        <f>Table1[[#This Row],[Prix de vente final (XOF)]]-Table1[[#This Row],[CPV (XOF)]]-Table1[[#This Row],[CDV (XOF)]]</f>
        <v>1520</v>
      </c>
      <c r="R7" s="36">
        <f>Table1[[#This Row],[Prix achat TTC ($CAD)]]</f>
        <v>4.59</v>
      </c>
      <c r="S7" s="34">
        <f>Table1[[#This Row],[CDV (XOF)]]/Txchang</f>
        <v>0.46666666666666667</v>
      </c>
      <c r="T7" s="37">
        <f>Table1[[#This Row],[Prix de vente final ($CAD)]]-Table1[[#This Row],[CPV ($CAD)]]-Table1[[#This Row],[CDV ($CAD)]]</f>
        <v>3.3833333333333329</v>
      </c>
      <c r="U7" s="17">
        <f>Table1[[#This Row],[CPV (XOF)]]/Table1[[#This Row],[Prix de vente final (XOF)]]</f>
        <v>0.54473684210526319</v>
      </c>
      <c r="V7" s="38">
        <f>Table1[[#This Row],[CDV (XOF)]]/Table1[[#This Row],[Prix de vente final (XOF)]]</f>
        <v>5.526315789473684E-2</v>
      </c>
      <c r="W7" s="39">
        <f>Table1[[#This Row],[Profit (XOF)]]/Table1[[#This Row],[Prix de vente final (XOF)]]</f>
        <v>0.4</v>
      </c>
    </row>
    <row r="8" spans="1:23" x14ac:dyDescent="0.25">
      <c r="A8" s="4" t="s">
        <v>59</v>
      </c>
      <c r="B8" s="6" t="s">
        <v>60</v>
      </c>
      <c r="C8" s="7" t="s">
        <v>26</v>
      </c>
      <c r="D8" s="4">
        <v>15.99</v>
      </c>
      <c r="E8" s="8">
        <v>6.99</v>
      </c>
      <c r="F8" s="34">
        <f>ROUND(Table1[Prix achat ($CAD)]*(1+Taxes),2)</f>
        <v>8.0399999999999991</v>
      </c>
      <c r="G8" s="42">
        <f>ROUNDUP((Table1[Prix achat TTC ($CAD)])*Txchang,-1)</f>
        <v>3620</v>
      </c>
      <c r="H8" s="10">
        <f>ROUNDUP(Table1[Prix achat (XOF)]*Prvchang,-1)</f>
        <v>190</v>
      </c>
      <c r="I8" s="11">
        <f>ROUNDUP(Table1[Prix achat (XOF)]*ProfitAbid,-1)</f>
        <v>370</v>
      </c>
      <c r="J8" s="35">
        <f>ROUNDUP(Table1[Prix achat (XOF)]*ProfitCana,-1)</f>
        <v>2540</v>
      </c>
      <c r="K8" s="4">
        <f>Table1[Prix achat (XOF)]+Table1[Prov. Echng (XOF)]+Table1[Profit Mélaine (XOF)]+Table1[Profit acheteur (XOF)]</f>
        <v>6720</v>
      </c>
      <c r="L8" s="12">
        <f>(IF(IF(ROUND(Table1[Sous-total (XOF)],Marketadj)&gt;=ROUNDUP(Table1[Sous-total (XOF)],Marketadj-1),ROUNDDOWN(Table1[Sous-total (XOF)],Marketadj),ROUND(Table1[Sous-total (XOF)],Marketadj))=ROUNDDOWN(Table1[Sous-total (XOF)],Marketadj-1),IF(ROUND(Table1[Sous-total (XOF)],Marketadj)&gt;=ROUNDUP(Table1[Sous-total (XOF)],Marketadj-1),ROUNDDOWN(Table1[Sous-total (XOF)],Marketadj),ROUND(Table1[Sous-total (XOF)],Marketadj))-ROUNDUP(1,Marketadj),IF(ROUND(Table1[Sous-total (XOF)],Marketadj)&gt;=ROUNDUP(Table1[Sous-total (XOF)],Marketadj-1),ROUNDDOWN(Table1[Sous-total (XOF)],Marketadj),ROUND(Table1[Sous-total (XOF)],Marketadj))))-Table1[Sous-total (XOF)]</f>
        <v>-20</v>
      </c>
      <c r="M8" s="13">
        <f>Table1[Sous-total (XOF)]+Table1[Ajust marketing (XOF)]</f>
        <v>6700</v>
      </c>
      <c r="N8" s="14">
        <f>ROUNDDOWN(Table1[Prix de vente final (XOF)]/Param!$B$2,2)</f>
        <v>14.88</v>
      </c>
      <c r="O8" s="15">
        <f>Table1[[#This Row],[Prix achat (XOF)]]</f>
        <v>3620</v>
      </c>
      <c r="P8" s="16">
        <f>Table1[[#This Row],[Profit Mélaine (XOF)]]</f>
        <v>370</v>
      </c>
      <c r="Q8" s="16">
        <f>Table1[[#This Row],[Prix de vente final (XOF)]]-Table1[[#This Row],[CPV (XOF)]]-Table1[[#This Row],[CDV (XOF)]]</f>
        <v>2710</v>
      </c>
      <c r="R8" s="36">
        <f>Table1[[#This Row],[Prix achat TTC ($CAD)]]</f>
        <v>8.0399999999999991</v>
      </c>
      <c r="S8" s="34">
        <f>Table1[[#This Row],[CDV (XOF)]]/Txchang</f>
        <v>0.82222222222222219</v>
      </c>
      <c r="T8" s="37">
        <f>Table1[[#This Row],[Prix de vente final ($CAD)]]-Table1[[#This Row],[CPV ($CAD)]]-Table1[[#This Row],[CDV ($CAD)]]</f>
        <v>6.0177777777777797</v>
      </c>
      <c r="U8" s="17">
        <f>Table1[[#This Row],[CPV (XOF)]]/Table1[[#This Row],[Prix de vente final (XOF)]]</f>
        <v>0.54029850746268659</v>
      </c>
      <c r="V8" s="38">
        <f>Table1[[#This Row],[CDV (XOF)]]/Table1[[#This Row],[Prix de vente final (XOF)]]</f>
        <v>5.5223880597014927E-2</v>
      </c>
      <c r="W8" s="39">
        <f>Table1[[#This Row],[Profit (XOF)]]/Table1[[#This Row],[Prix de vente final (XOF)]]</f>
        <v>0.40447761194029852</v>
      </c>
    </row>
  </sheetData>
  <mergeCells count="6">
    <mergeCell ref="D1:G1"/>
    <mergeCell ref="H1:J1"/>
    <mergeCell ref="K1:L1"/>
    <mergeCell ref="A1:C1"/>
    <mergeCell ref="M1:N1"/>
    <mergeCell ref="O1:W1"/>
  </mergeCell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Param!$F$2:$F$7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7" sqref="B7"/>
    </sheetView>
  </sheetViews>
  <sheetFormatPr defaultRowHeight="15" x14ac:dyDescent="0.25"/>
  <cols>
    <col min="1" max="1" width="23.42578125" bestFit="1" customWidth="1"/>
  </cols>
  <sheetData>
    <row r="1" spans="1:6" x14ac:dyDescent="0.25">
      <c r="A1" s="3" t="s">
        <v>2</v>
      </c>
      <c r="B1" s="1">
        <v>0.15</v>
      </c>
      <c r="F1" s="3" t="s">
        <v>23</v>
      </c>
    </row>
    <row r="2" spans="1:6" x14ac:dyDescent="0.25">
      <c r="A2" s="3" t="s">
        <v>0</v>
      </c>
      <c r="B2">
        <v>450</v>
      </c>
      <c r="F2" t="s">
        <v>24</v>
      </c>
    </row>
    <row r="3" spans="1:6" x14ac:dyDescent="0.25">
      <c r="A3" s="3" t="s">
        <v>1</v>
      </c>
      <c r="B3" s="1">
        <v>0.05</v>
      </c>
      <c r="F3" t="s">
        <v>25</v>
      </c>
    </row>
    <row r="4" spans="1:6" x14ac:dyDescent="0.25">
      <c r="A4" s="3" t="s">
        <v>44</v>
      </c>
      <c r="B4" s="1">
        <v>0.1</v>
      </c>
      <c r="F4" t="s">
        <v>26</v>
      </c>
    </row>
    <row r="5" spans="1:6" x14ac:dyDescent="0.25">
      <c r="A5" s="3" t="s">
        <v>43</v>
      </c>
      <c r="B5" s="1">
        <v>0.7</v>
      </c>
      <c r="F5" t="s">
        <v>27</v>
      </c>
    </row>
    <row r="6" spans="1:6" x14ac:dyDescent="0.25">
      <c r="A6" s="3" t="s">
        <v>3</v>
      </c>
      <c r="B6" s="2">
        <v>-2</v>
      </c>
      <c r="F6" t="s">
        <v>28</v>
      </c>
    </row>
    <row r="7" spans="1:6" x14ac:dyDescent="0.25">
      <c r="F7" t="s">
        <v>29</v>
      </c>
    </row>
    <row r="11" spans="1:6" x14ac:dyDescent="0.25">
      <c r="A11" t="s">
        <v>45</v>
      </c>
      <c r="B11" t="s">
        <v>46</v>
      </c>
    </row>
    <row r="12" spans="1:6" x14ac:dyDescent="0.25">
      <c r="A12" t="s">
        <v>47</v>
      </c>
    </row>
    <row r="14" spans="1:6" x14ac:dyDescent="0.25">
      <c r="A14" t="s">
        <v>48</v>
      </c>
      <c r="B14" t="s">
        <v>49</v>
      </c>
    </row>
    <row r="15" spans="1:6" x14ac:dyDescent="0.25">
      <c r="A15" t="s">
        <v>42</v>
      </c>
    </row>
    <row r="17" spans="1:2" x14ac:dyDescent="0.25">
      <c r="A17" t="s">
        <v>50</v>
      </c>
      <c r="B17" t="s">
        <v>51</v>
      </c>
    </row>
    <row r="18" spans="1:2" x14ac:dyDescent="0.25">
      <c r="A18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Table</vt:lpstr>
      <vt:lpstr>Param</vt:lpstr>
      <vt:lpstr>Marketadj</vt:lpstr>
      <vt:lpstr>ProfitAbid</vt:lpstr>
      <vt:lpstr>ProfitCana</vt:lpstr>
      <vt:lpstr>Prvchang</vt:lpstr>
      <vt:lpstr>Taxes</vt:lpstr>
      <vt:lpstr>Txchang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Veo</dc:creator>
  <cp:lastModifiedBy>Benoit Gregoire</cp:lastModifiedBy>
  <dcterms:created xsi:type="dcterms:W3CDTF">2019-09-06T18:45:04Z</dcterms:created>
  <dcterms:modified xsi:type="dcterms:W3CDTF">2019-09-08T22:31:54Z</dcterms:modified>
</cp:coreProperties>
</file>